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0" windowWidth="2280" windowHeight="1185"/>
  </bookViews>
  <sheets>
    <sheet name="Sua 2023_2024_KN Tai chinh_ (2)" sheetId="3" r:id="rId1"/>
    <sheet name="Sheet1" sheetId="1" r:id="rId2"/>
  </sheets>
  <externalReferences>
    <externalReference r:id="rId3"/>
  </externalReferences>
  <definedNames>
    <definedName name="_xlnm.Print_Titles" localSheetId="0">'Sua 2023_2024_KN Tai chinh_ (2)'!$4:$5</definedName>
  </definedNames>
  <calcPr calcId="114210" fullCalcOnLoad="1"/>
</workbook>
</file>

<file path=xl/calcChain.xml><?xml version="1.0" encoding="utf-8"?>
<calcChain xmlns="http://schemas.openxmlformats.org/spreadsheetml/2006/main">
  <c r="N11" i="3"/>
  <c r="N15"/>
  <c r="T15"/>
  <c r="V8"/>
  <c r="X8"/>
  <c r="X7"/>
  <c r="W18"/>
  <c r="X18"/>
  <c r="W17"/>
  <c r="X17"/>
  <c r="W13"/>
  <c r="W12"/>
  <c r="U13"/>
  <c r="U12"/>
  <c r="T16"/>
  <c r="N16"/>
  <c r="G23"/>
  <c r="H23"/>
  <c r="I23"/>
  <c r="K11"/>
  <c r="K10"/>
  <c r="K9"/>
  <c r="K23"/>
  <c r="F11"/>
  <c r="F10"/>
  <c r="F9"/>
  <c r="F23"/>
  <c r="J23"/>
  <c r="L10"/>
  <c r="L9"/>
  <c r="L23"/>
  <c r="M10"/>
  <c r="M9"/>
  <c r="M23"/>
  <c r="R10"/>
  <c r="R9"/>
  <c r="R23"/>
  <c r="S10"/>
  <c r="S9"/>
  <c r="S23"/>
  <c r="V10"/>
  <c r="V9"/>
  <c r="V23"/>
  <c r="N10"/>
  <c r="T22"/>
  <c r="N22"/>
  <c r="N20"/>
  <c r="W15"/>
  <c r="X15"/>
  <c r="T20"/>
  <c r="T19"/>
  <c r="U11"/>
  <c r="U10"/>
  <c r="U9"/>
  <c r="U23"/>
  <c r="X12"/>
  <c r="W11"/>
  <c r="W22"/>
  <c r="X22"/>
  <c r="W16"/>
  <c r="X16"/>
  <c r="N9"/>
  <c r="W21"/>
  <c r="X13"/>
  <c r="N19"/>
  <c r="E7"/>
  <c r="E8"/>
  <c r="E9"/>
  <c r="E10"/>
  <c r="C11"/>
  <c r="C10"/>
  <c r="E11"/>
  <c r="E12"/>
  <c r="E13"/>
  <c r="E14"/>
  <c r="O14"/>
  <c r="P14"/>
  <c r="Q14"/>
  <c r="E15"/>
  <c r="O15"/>
  <c r="P15"/>
  <c r="Q15"/>
  <c r="C16"/>
  <c r="E16"/>
  <c r="E17"/>
  <c r="O17"/>
  <c r="P17"/>
  <c r="Q17"/>
  <c r="E18"/>
  <c r="O18"/>
  <c r="P18"/>
  <c r="Q18"/>
  <c r="E19"/>
  <c r="C20"/>
  <c r="E20"/>
  <c r="O20"/>
  <c r="O19"/>
  <c r="P20"/>
  <c r="P19"/>
  <c r="Q20"/>
  <c r="Q19"/>
  <c r="E21"/>
  <c r="O21"/>
  <c r="P21"/>
  <c r="Q21"/>
  <c r="E22"/>
  <c r="O22"/>
  <c r="P22"/>
  <c r="Q22"/>
  <c r="E23"/>
  <c r="X11"/>
  <c r="P16"/>
  <c r="X21"/>
  <c r="X20"/>
  <c r="X19"/>
  <c r="W20"/>
  <c r="W19"/>
  <c r="P10"/>
  <c r="O16"/>
  <c r="Q10"/>
  <c r="Q16"/>
  <c r="O10"/>
  <c r="N23"/>
  <c r="W14"/>
  <c r="T10"/>
  <c r="O9"/>
  <c r="O23"/>
  <c r="P9"/>
  <c r="P23"/>
  <c r="T9"/>
  <c r="T23"/>
  <c r="Q9"/>
  <c r="Q23"/>
  <c r="W10"/>
  <c r="W9"/>
  <c r="W23"/>
  <c r="X14"/>
  <c r="X10"/>
  <c r="X9"/>
  <c r="X23"/>
</calcChain>
</file>

<file path=xl/sharedStrings.xml><?xml version="1.0" encoding="utf-8"?>
<sst xmlns="http://schemas.openxmlformats.org/spreadsheetml/2006/main" count="59" uniqueCount="40">
  <si>
    <t>TỔNG CỘNG (A+B+C)</t>
  </si>
  <si>
    <t>Công an thị trấn</t>
  </si>
  <si>
    <t>Công an xã</t>
  </si>
  <si>
    <t xml:space="preserve">Phần thiết bị </t>
  </si>
  <si>
    <t>I/</t>
  </si>
  <si>
    <t>Vốn Sự nghiệp</t>
  </si>
  <si>
    <t>C/</t>
  </si>
  <si>
    <t>Cải tạo, sửa chữa Công an Thị trấn (Mường Chà, Tuần Giáo, Điện Biên Đông)</t>
  </si>
  <si>
    <t>Xây dựng, cải tạo trụ sở CA Thị trấn  (Tủa Chùa, Mường Ảng)</t>
  </si>
  <si>
    <t>Phần xây dựng, cải tạo sửa chữa Công an Thị trấn</t>
  </si>
  <si>
    <t>II/</t>
  </si>
  <si>
    <t xml:space="preserve">Các xã phải tiến hành đầu tư xây dựng giai đoạn 2023 - 2025; Năm 2023: 38 trụ sở; Năm 2024: 35 trụ sở; </t>
  </si>
  <si>
    <t>Các xã phải sửa chữa: (Tiếp nhận lại đồn CA 09 xã; 01 xã đã được đầu tư xây dựng từ NS của huyện  tuy nhiên phải tiến hành sửa chữa)</t>
  </si>
  <si>
    <t>Xây dựng trụ sở, nhà ở doanh trại 27 xã biên giới</t>
  </si>
  <si>
    <t>1.3</t>
  </si>
  <si>
    <t>Công an xã điển hình (01 xã) - Xã Thanh Hưng</t>
  </si>
  <si>
    <t>1.2</t>
  </si>
  <si>
    <t>Các xã  được phê duyệt chủ trương đầu tư :  (xây dựng 32 trụ sở Công an xã)</t>
  </si>
  <si>
    <t xml:space="preserve">Phần xây dựng, cải tạo sửa chữa Công an xã </t>
  </si>
  <si>
    <t xml:space="preserve">Vốn đầu tư </t>
  </si>
  <si>
    <t>B/</t>
  </si>
  <si>
    <t>Xây dựng trụ sở, nhà ở doanh trại 04 xã nội địa (Nguồn Vietinbank hỗ trợ)</t>
  </si>
  <si>
    <t>Nguồn xã hội hóa</t>
  </si>
  <si>
    <t>A/</t>
  </si>
  <si>
    <t>Nguồn Địa phương</t>
  </si>
  <si>
    <t>Nguồn BCA</t>
  </si>
  <si>
    <t xml:space="preserve">Tổng  </t>
  </si>
  <si>
    <t>Năm 2025</t>
  </si>
  <si>
    <t>Năm 2024</t>
  </si>
  <si>
    <t>Năm 2023</t>
  </si>
  <si>
    <t>Năm 2022</t>
  </si>
  <si>
    <t>Tổng cộng</t>
  </si>
  <si>
    <t>Phân kỳ đầu tư, nguồn vồn</t>
  </si>
  <si>
    <t>Tổng mức đầu tư</t>
  </si>
  <si>
    <t>Mức đầu tư bình quân</t>
  </si>
  <si>
    <t>Số lượng</t>
  </si>
  <si>
    <t>Nội dung</t>
  </si>
  <si>
    <t>STT</t>
  </si>
  <si>
    <t>PHỤ LỤC CHI TIẾT</t>
  </si>
  <si>
    <t>(Kèm theo Đề án đảm bảo cơ sở vật chất cho Công an xã, thị trấn trên địa bàn tỉnh Điện Biên)</t>
  </si>
</sst>
</file>

<file path=xl/styles.xml><?xml version="1.0" encoding="utf-8"?>
<styleSheet xmlns="http://schemas.openxmlformats.org/spreadsheetml/2006/main">
  <fonts count="18">
    <font>
      <sz val="12"/>
      <color theme="1"/>
      <name val="Times New Roman"/>
      <family val="2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60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12"/>
      <name val="Times New Roman"/>
      <family val="1"/>
    </font>
    <font>
      <sz val="12"/>
      <color indexed="8"/>
      <name val="Times New Roman"/>
      <family val="2"/>
      <charset val="163"/>
    </font>
    <font>
      <i/>
      <sz val="12"/>
      <color indexed="8"/>
      <name val="Times New Roman"/>
      <family val="2"/>
      <charset val="163"/>
    </font>
    <font>
      <b/>
      <sz val="12"/>
      <color indexed="8"/>
      <name val="Times New Roman"/>
      <family val="2"/>
      <charset val="163"/>
    </font>
    <font>
      <i/>
      <sz val="11"/>
      <color indexed="8"/>
      <name val="Times New Roman"/>
      <family val="1"/>
    </font>
    <font>
      <sz val="8"/>
      <name val="Times New Roman"/>
      <family val="2"/>
    </font>
    <font>
      <sz val="11"/>
      <color theme="1"/>
      <name val="Times New Roman"/>
      <family val="2"/>
      <charset val="16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7" fillId="0" borderId="0"/>
  </cellStyleXfs>
  <cellXfs count="83">
    <xf numFmtId="0" fontId="0" fillId="0" borderId="0" xfId="0"/>
    <xf numFmtId="0" fontId="17" fillId="0" borderId="0" xfId="1"/>
    <xf numFmtId="3" fontId="17" fillId="0" borderId="0" xfId="1" applyNumberFormat="1"/>
    <xf numFmtId="0" fontId="1" fillId="0" borderId="0" xfId="1" applyFont="1" applyAlignment="1">
      <alignment horizontal="right"/>
    </xf>
    <xf numFmtId="0" fontId="2" fillId="2" borderId="0" xfId="1" applyFont="1" applyFill="1"/>
    <xf numFmtId="0" fontId="5" fillId="0" borderId="0" xfId="1" applyFont="1"/>
    <xf numFmtId="3" fontId="5" fillId="0" borderId="1" xfId="1" applyNumberFormat="1" applyFont="1" applyBorder="1" applyAlignment="1">
      <alignment horizontal="right" vertical="center" wrapText="1"/>
    </xf>
    <xf numFmtId="0" fontId="5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3" fontId="5" fillId="0" borderId="2" xfId="1" applyNumberFormat="1" applyFont="1" applyBorder="1" applyAlignment="1">
      <alignment horizontal="right" vertical="center" wrapText="1"/>
    </xf>
    <xf numFmtId="0" fontId="5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vertical="center" wrapText="1"/>
    </xf>
    <xf numFmtId="0" fontId="7" fillId="0" borderId="2" xfId="1" applyFont="1" applyBorder="1" applyAlignment="1">
      <alignment horizontal="center" vertical="center" wrapText="1"/>
    </xf>
    <xf numFmtId="3" fontId="6" fillId="0" borderId="3" xfId="1" applyNumberFormat="1" applyFont="1" applyBorder="1" applyAlignment="1">
      <alignment horizontal="right" vertical="center" wrapText="1"/>
    </xf>
    <xf numFmtId="3" fontId="6" fillId="0" borderId="3" xfId="1" applyNumberFormat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0" xfId="1" applyFont="1"/>
    <xf numFmtId="3" fontId="6" fillId="0" borderId="4" xfId="1" applyNumberFormat="1" applyFont="1" applyBorder="1" applyAlignment="1">
      <alignment horizontal="right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3" fillId="0" borderId="0" xfId="1" applyFont="1"/>
    <xf numFmtId="0" fontId="2" fillId="0" borderId="0" xfId="1" applyFont="1"/>
    <xf numFmtId="0" fontId="8" fillId="0" borderId="0" xfId="1" applyFont="1"/>
    <xf numFmtId="3" fontId="5" fillId="0" borderId="0" xfId="1" applyNumberFormat="1" applyFont="1"/>
    <xf numFmtId="3" fontId="8" fillId="0" borderId="0" xfId="1" applyNumberFormat="1" applyFont="1"/>
    <xf numFmtId="3" fontId="5" fillId="0" borderId="5" xfId="1" applyNumberFormat="1" applyFont="1" applyBorder="1" applyAlignment="1">
      <alignment horizontal="right" vertical="center" wrapText="1"/>
    </xf>
    <xf numFmtId="3" fontId="2" fillId="2" borderId="0" xfId="1" applyNumberFormat="1" applyFont="1" applyFill="1"/>
    <xf numFmtId="3" fontId="2" fillId="0" borderId="0" xfId="1" applyNumberFormat="1" applyFont="1"/>
    <xf numFmtId="0" fontId="11" fillId="0" borderId="0" xfId="0" applyFont="1"/>
    <xf numFmtId="0" fontId="12" fillId="0" borderId="0" xfId="1" applyFont="1"/>
    <xf numFmtId="3" fontId="12" fillId="0" borderId="0" xfId="1" applyNumberFormat="1" applyFont="1"/>
    <xf numFmtId="0" fontId="7" fillId="0" borderId="6" xfId="1" applyFont="1" applyBorder="1" applyAlignment="1">
      <alignment horizontal="center" vertical="center" wrapText="1"/>
    </xf>
    <xf numFmtId="0" fontId="7" fillId="0" borderId="6" xfId="1" applyFont="1" applyBorder="1" applyAlignment="1">
      <alignment vertical="center" wrapText="1"/>
    </xf>
    <xf numFmtId="0" fontId="5" fillId="0" borderId="6" xfId="1" applyFont="1" applyBorder="1" applyAlignment="1">
      <alignment horizontal="center" vertical="center" wrapText="1"/>
    </xf>
    <xf numFmtId="3" fontId="5" fillId="0" borderId="6" xfId="1" applyNumberFormat="1" applyFont="1" applyBorder="1" applyAlignment="1">
      <alignment horizontal="right" vertical="center" wrapText="1"/>
    </xf>
    <xf numFmtId="0" fontId="9" fillId="0" borderId="0" xfId="1" applyFont="1" applyAlignment="1">
      <alignment horizontal="center" vertical="center"/>
    </xf>
    <xf numFmtId="0" fontId="4" fillId="2" borderId="0" xfId="1" applyFont="1" applyFill="1"/>
    <xf numFmtId="0" fontId="11" fillId="2" borderId="0" xfId="0" applyFont="1" applyFill="1"/>
    <xf numFmtId="3" fontId="4" fillId="2" borderId="0" xfId="1" applyNumberFormat="1" applyFont="1" applyFill="1"/>
    <xf numFmtId="0" fontId="6" fillId="0" borderId="7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horizontal="left" vertical="center"/>
    </xf>
    <xf numFmtId="3" fontId="6" fillId="0" borderId="7" xfId="1" applyNumberFormat="1" applyFont="1" applyBorder="1" applyAlignment="1">
      <alignment horizontal="right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8" xfId="1" applyFont="1" applyBorder="1" applyAlignment="1">
      <alignment vertical="center" wrapText="1"/>
    </xf>
    <xf numFmtId="3" fontId="6" fillId="0" borderId="8" xfId="1" applyNumberFormat="1" applyFont="1" applyBorder="1" applyAlignment="1">
      <alignment horizontal="right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vertical="center" wrapText="1"/>
    </xf>
    <xf numFmtId="3" fontId="6" fillId="2" borderId="3" xfId="1" applyNumberFormat="1" applyFont="1" applyFill="1" applyBorder="1" applyAlignment="1">
      <alignment horizontal="right" vertical="center" wrapText="1"/>
    </xf>
    <xf numFmtId="3" fontId="5" fillId="2" borderId="2" xfId="1" applyNumberFormat="1" applyFont="1" applyFill="1" applyBorder="1" applyAlignment="1">
      <alignment horizontal="right" vertical="center" wrapText="1"/>
    </xf>
    <xf numFmtId="3" fontId="5" fillId="2" borderId="1" xfId="1" applyNumberFormat="1" applyFont="1" applyFill="1" applyBorder="1" applyAlignment="1">
      <alignment horizontal="right" vertical="center" wrapText="1"/>
    </xf>
    <xf numFmtId="3" fontId="5" fillId="0" borderId="7" xfId="1" applyNumberFormat="1" applyFont="1" applyBorder="1" applyAlignment="1">
      <alignment horizontal="right" vertical="center" wrapText="1"/>
    </xf>
    <xf numFmtId="3" fontId="6" fillId="2" borderId="4" xfId="1" applyNumberFormat="1" applyFont="1" applyFill="1" applyBorder="1" applyAlignment="1">
      <alignment horizontal="right" vertical="center" wrapText="1"/>
    </xf>
    <xf numFmtId="3" fontId="5" fillId="2" borderId="6" xfId="1" applyNumberFormat="1" applyFont="1" applyFill="1" applyBorder="1" applyAlignment="1">
      <alignment horizontal="right" vertical="center" wrapText="1"/>
    </xf>
    <xf numFmtId="0" fontId="6" fillId="2" borderId="3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lef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vertical="center" wrapText="1"/>
    </xf>
    <xf numFmtId="3" fontId="5" fillId="2" borderId="4" xfId="1" applyNumberFormat="1" applyFont="1" applyFill="1" applyBorder="1" applyAlignment="1">
      <alignment horizontal="right" vertical="center" wrapText="1"/>
    </xf>
    <xf numFmtId="3" fontId="5" fillId="0" borderId="4" xfId="1" applyNumberFormat="1" applyFont="1" applyBorder="1" applyAlignment="1">
      <alignment horizontal="right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vertical="center" wrapText="1"/>
    </xf>
    <xf numFmtId="3" fontId="6" fillId="0" borderId="6" xfId="1" applyNumberFormat="1" applyFont="1" applyBorder="1" applyAlignment="1">
      <alignment horizontal="right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3" fontId="6" fillId="2" borderId="7" xfId="1" applyNumberFormat="1" applyFont="1" applyFill="1" applyBorder="1" applyAlignment="1">
      <alignment horizontal="right" vertical="center" wrapText="1"/>
    </xf>
    <xf numFmtId="0" fontId="10" fillId="0" borderId="0" xfId="1" applyFont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3" fontId="14" fillId="0" borderId="0" xfId="1" applyNumberFormat="1" applyFont="1" applyAlignment="1">
      <alignment horizontal="center"/>
    </xf>
    <xf numFmtId="0" fontId="1" fillId="0" borderId="0" xfId="1" applyFont="1" applyAlignment="1">
      <alignment horizontal="center"/>
    </xf>
    <xf numFmtId="0" fontId="13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X&#194;Y%20D&#7920;NG%20C&#416;%20B&#7842;N/&#272;&#7873;%20&#225;n%20CA%20x&#227;/&#272;&#234;&#768;%20a&#769;n%20&#273;a&#777;m%20ba&#777;o%20CSVC%20cho%20CAX,TT_G&#432;&#777;i%20UBND%20ti&#777;nh/Bo%20de%20an%204%20ty%20CA%20xa_va%20s&#432;a%20lai%20theo%20STC/2.Ph&#432;&#417;ng%20&#225;n%20b&#7889;%20tr&#237;%20kinh%20ph&#237;%20&#273;&#7873;%20&#225;n%20CA%20x&#227;_Dieu%20ch&#7881;nh%20theo%20&#253;%20ki&#7871;n%20STC,%20SKH-3_t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ổng hop"/>
      <sheetName val="kinh phí địa phương"/>
      <sheetName val="Sua 2023_2024_KN Tai chinh_DT"/>
      <sheetName val="KP DA_2023-2024 DVT_trd"/>
      <sheetName val="KP DA_2023-2024"/>
      <sheetName val="KPDA2022-2025-tr"/>
      <sheetName val="KP DA 2022_2025"/>
      <sheetName val="kinh phi de an CAX"/>
      <sheetName val="Sheet1"/>
      <sheetName val="Sheet2"/>
      <sheetName val="Sheet3"/>
    </sheetNames>
    <sheetDataSet>
      <sheetData sheetId="0"/>
      <sheetData sheetId="1"/>
      <sheetData sheetId="2" refreshError="1">
        <row r="7">
          <cell r="E7">
            <v>0</v>
          </cell>
        </row>
        <row r="8">
          <cell r="E8">
            <v>10000000000</v>
          </cell>
        </row>
        <row r="9">
          <cell r="E9">
            <v>0</v>
          </cell>
        </row>
        <row r="10">
          <cell r="E10">
            <v>318999000000</v>
          </cell>
        </row>
        <row r="11">
          <cell r="E11">
            <v>84999000000</v>
          </cell>
        </row>
        <row r="12">
          <cell r="E12">
            <v>5500000000</v>
          </cell>
        </row>
        <row r="13">
          <cell r="E13">
            <v>79499000000</v>
          </cell>
        </row>
        <row r="14">
          <cell r="E14">
            <v>15000000000</v>
          </cell>
          <cell r="O14">
            <v>0</v>
          </cell>
          <cell r="P14">
            <v>0</v>
          </cell>
          <cell r="Q14">
            <v>0</v>
          </cell>
        </row>
        <row r="15">
          <cell r="E15">
            <v>219000000000</v>
          </cell>
          <cell r="O15">
            <v>0</v>
          </cell>
          <cell r="P15">
            <v>0</v>
          </cell>
          <cell r="Q15">
            <v>0</v>
          </cell>
        </row>
        <row r="16">
          <cell r="E16">
            <v>35500000000</v>
          </cell>
        </row>
        <row r="17">
          <cell r="E17">
            <v>16000000000</v>
          </cell>
          <cell r="O17">
            <v>0</v>
          </cell>
          <cell r="P17">
            <v>0</v>
          </cell>
          <cell r="Q17">
            <v>0</v>
          </cell>
        </row>
        <row r="18">
          <cell r="E18">
            <v>19500000000</v>
          </cell>
          <cell r="O18">
            <v>0</v>
          </cell>
          <cell r="P18">
            <v>0</v>
          </cell>
          <cell r="Q18">
            <v>0</v>
          </cell>
        </row>
        <row r="19">
          <cell r="E19">
            <v>25653000000</v>
          </cell>
        </row>
        <row r="20">
          <cell r="E20">
            <v>25653000000</v>
          </cell>
          <cell r="O20">
            <v>0</v>
          </cell>
          <cell r="P20">
            <v>0</v>
          </cell>
          <cell r="Q20">
            <v>0</v>
          </cell>
        </row>
        <row r="21">
          <cell r="E21">
            <v>24584125000</v>
          </cell>
          <cell r="O21">
            <v>0</v>
          </cell>
          <cell r="P21">
            <v>0</v>
          </cell>
          <cell r="Q21">
            <v>0</v>
          </cell>
        </row>
        <row r="22">
          <cell r="E22">
            <v>1068875000</v>
          </cell>
          <cell r="O22">
            <v>0</v>
          </cell>
          <cell r="P22">
            <v>0</v>
          </cell>
          <cell r="Q22">
            <v>0</v>
          </cell>
        </row>
        <row r="23">
          <cell r="E23">
            <v>380152000000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showZeros="0" tabSelected="1" zoomScaleNormal="100" workbookViewId="0">
      <selection activeCell="I32" sqref="I32"/>
    </sheetView>
  </sheetViews>
  <sheetFormatPr defaultRowHeight="15"/>
  <cols>
    <col min="1" max="1" width="6.125" style="1" customWidth="1"/>
    <col min="2" max="2" width="24.875" style="1" customWidth="1"/>
    <col min="3" max="3" width="4.75" style="1" customWidth="1"/>
    <col min="4" max="4" width="8.25" style="1" customWidth="1"/>
    <col min="5" max="5" width="12.625" style="1" hidden="1" customWidth="1"/>
    <col min="6" max="6" width="9.375" style="1" customWidth="1"/>
    <col min="7" max="7" width="9.25" style="1" customWidth="1"/>
    <col min="8" max="8" width="7" style="1" customWidth="1"/>
    <col min="9" max="9" width="6.75" style="1" customWidth="1"/>
    <col min="10" max="10" width="6.875" style="1" customWidth="1"/>
    <col min="11" max="11" width="8.375" style="1" customWidth="1"/>
    <col min="12" max="12" width="6.5" style="1" customWidth="1"/>
    <col min="13" max="13" width="6.125" style="1" customWidth="1"/>
    <col min="14" max="14" width="8" style="1" customWidth="1"/>
    <col min="15" max="16" width="5.625" style="1" hidden="1" customWidth="1"/>
    <col min="17" max="17" width="13.875" style="1" hidden="1" customWidth="1"/>
    <col min="18" max="18" width="7.75" style="1" customWidth="1"/>
    <col min="19" max="19" width="8.875" style="1" customWidth="1"/>
    <col min="20" max="20" width="9.125" style="1" bestFit="1" customWidth="1"/>
    <col min="21" max="21" width="8.875" style="1" customWidth="1"/>
    <col min="22" max="22" width="7.375" style="1" customWidth="1"/>
    <col min="23" max="23" width="8.25" style="1" customWidth="1"/>
    <col min="24" max="24" width="10.5" style="1" customWidth="1"/>
    <col min="25" max="16384" width="9" style="1"/>
  </cols>
  <sheetData>
    <row r="1" spans="1:26" ht="16.5">
      <c r="A1" s="71" t="s">
        <v>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" spans="1:26" ht="21" customHeight="1">
      <c r="A2" s="79" t="s">
        <v>39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</row>
    <row r="3" spans="1:26" ht="13.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</row>
    <row r="4" spans="1:26" s="25" customFormat="1" ht="19.5" customHeight="1">
      <c r="A4" s="72" t="s">
        <v>37</v>
      </c>
      <c r="B4" s="72" t="s">
        <v>36</v>
      </c>
      <c r="C4" s="75" t="s">
        <v>35</v>
      </c>
      <c r="D4" s="75" t="s">
        <v>34</v>
      </c>
      <c r="E4" s="75" t="s">
        <v>33</v>
      </c>
      <c r="F4" s="78" t="s">
        <v>32</v>
      </c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 t="s">
        <v>31</v>
      </c>
    </row>
    <row r="5" spans="1:26" s="25" customFormat="1" ht="18.75" customHeight="1">
      <c r="A5" s="73"/>
      <c r="B5" s="73"/>
      <c r="C5" s="76"/>
      <c r="D5" s="76"/>
      <c r="E5" s="76"/>
      <c r="F5" s="78" t="s">
        <v>30</v>
      </c>
      <c r="G5" s="78"/>
      <c r="H5" s="78"/>
      <c r="I5" s="78" t="s">
        <v>29</v>
      </c>
      <c r="J5" s="78"/>
      <c r="K5" s="78"/>
      <c r="L5" s="78" t="s">
        <v>28</v>
      </c>
      <c r="M5" s="78"/>
      <c r="N5" s="78"/>
      <c r="O5" s="78" t="s">
        <v>27</v>
      </c>
      <c r="P5" s="78"/>
      <c r="Q5" s="78"/>
      <c r="R5" s="78" t="s">
        <v>27</v>
      </c>
      <c r="S5" s="78"/>
      <c r="T5" s="78"/>
      <c r="U5" s="78" t="s">
        <v>26</v>
      </c>
      <c r="V5" s="78"/>
      <c r="W5" s="78"/>
      <c r="X5" s="78"/>
    </row>
    <row r="6" spans="1:26" s="25" customFormat="1" ht="56.25" customHeight="1">
      <c r="A6" s="74"/>
      <c r="B6" s="74"/>
      <c r="C6" s="77"/>
      <c r="D6" s="77"/>
      <c r="E6" s="77"/>
      <c r="F6" s="43" t="s">
        <v>25</v>
      </c>
      <c r="G6" s="43" t="s">
        <v>22</v>
      </c>
      <c r="H6" s="43" t="s">
        <v>24</v>
      </c>
      <c r="I6" s="43" t="s">
        <v>25</v>
      </c>
      <c r="J6" s="43" t="s">
        <v>22</v>
      </c>
      <c r="K6" s="43" t="s">
        <v>24</v>
      </c>
      <c r="L6" s="43" t="s">
        <v>25</v>
      </c>
      <c r="M6" s="43" t="s">
        <v>22</v>
      </c>
      <c r="N6" s="43" t="s">
        <v>24</v>
      </c>
      <c r="O6" s="43" t="s">
        <v>25</v>
      </c>
      <c r="P6" s="43" t="s">
        <v>22</v>
      </c>
      <c r="Q6" s="43" t="s">
        <v>24</v>
      </c>
      <c r="R6" s="43" t="s">
        <v>25</v>
      </c>
      <c r="S6" s="43" t="s">
        <v>22</v>
      </c>
      <c r="T6" s="43" t="s">
        <v>24</v>
      </c>
      <c r="U6" s="43" t="s">
        <v>25</v>
      </c>
      <c r="V6" s="43" t="s">
        <v>22</v>
      </c>
      <c r="W6" s="43" t="s">
        <v>24</v>
      </c>
      <c r="X6" s="78"/>
    </row>
    <row r="7" spans="1:26" s="26" customFormat="1" ht="56.25" customHeight="1">
      <c r="A7" s="44" t="s">
        <v>23</v>
      </c>
      <c r="B7" s="45" t="s">
        <v>22</v>
      </c>
      <c r="C7" s="43"/>
      <c r="D7" s="43"/>
      <c r="E7" s="43" t="e">
        <f>'[1]Sua 2023_2024_KN Tai chinh_DT'!E7/1000000</f>
        <v>#REF!</v>
      </c>
      <c r="F7" s="46"/>
      <c r="G7" s="46">
        <v>10000</v>
      </c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>
        <v>10000</v>
      </c>
      <c r="W7" s="46"/>
      <c r="X7" s="46">
        <f>+U7+V7+W7</f>
        <v>10000</v>
      </c>
      <c r="Z7" s="28"/>
    </row>
    <row r="8" spans="1:26" s="24" customFormat="1" ht="39.950000000000003" customHeight="1">
      <c r="A8" s="47" t="s">
        <v>4</v>
      </c>
      <c r="B8" s="48" t="s">
        <v>21</v>
      </c>
      <c r="C8" s="47">
        <v>4</v>
      </c>
      <c r="D8" s="49">
        <v>2500</v>
      </c>
      <c r="E8" s="49">
        <f>'[1]Sua 2023_2024_KN Tai chinh_DT'!E8/1000000</f>
        <v>10000</v>
      </c>
      <c r="F8" s="49"/>
      <c r="G8" s="49">
        <v>10000</v>
      </c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>
        <f>+G8</f>
        <v>10000</v>
      </c>
      <c r="W8" s="49"/>
      <c r="X8" s="49">
        <f>+U8+V8+W8</f>
        <v>10000</v>
      </c>
    </row>
    <row r="9" spans="1:26" s="40" customFormat="1" ht="39.950000000000003" customHeight="1">
      <c r="A9" s="50" t="s">
        <v>20</v>
      </c>
      <c r="B9" s="51" t="s">
        <v>19</v>
      </c>
      <c r="C9" s="50"/>
      <c r="D9" s="52">
        <v>0</v>
      </c>
      <c r="E9" s="52" t="e">
        <f>'[1]Sua 2023_2024_KN Tai chinh_DT'!E9/1000000</f>
        <v>#REF!</v>
      </c>
      <c r="F9" s="52">
        <f t="shared" ref="F9:W9" si="0">+F10+F16</f>
        <v>40499</v>
      </c>
      <c r="G9" s="52"/>
      <c r="H9" s="52"/>
      <c r="I9" s="52"/>
      <c r="J9" s="52"/>
      <c r="K9" s="52">
        <f t="shared" si="0"/>
        <v>23000</v>
      </c>
      <c r="L9" s="52">
        <f t="shared" si="0"/>
        <v>0</v>
      </c>
      <c r="M9" s="52">
        <f t="shared" si="0"/>
        <v>0</v>
      </c>
      <c r="N9" s="52">
        <f t="shared" si="0"/>
        <v>105800</v>
      </c>
      <c r="O9" s="52" t="e">
        <f t="shared" si="0"/>
        <v>#REF!</v>
      </c>
      <c r="P9" s="52" t="e">
        <f t="shared" si="0"/>
        <v>#REF!</v>
      </c>
      <c r="Q9" s="52" t="e">
        <f t="shared" si="0"/>
        <v>#REF!</v>
      </c>
      <c r="R9" s="52">
        <f t="shared" si="0"/>
        <v>0</v>
      </c>
      <c r="S9" s="52">
        <f t="shared" si="0"/>
        <v>0</v>
      </c>
      <c r="T9" s="52">
        <f t="shared" si="0"/>
        <v>185000</v>
      </c>
      <c r="U9" s="52">
        <f t="shared" si="0"/>
        <v>40499</v>
      </c>
      <c r="V9" s="52">
        <f t="shared" si="0"/>
        <v>0</v>
      </c>
      <c r="W9" s="52">
        <f t="shared" si="0"/>
        <v>313800</v>
      </c>
      <c r="X9" s="52">
        <f>+X10+X16</f>
        <v>354299</v>
      </c>
      <c r="Z9" s="42"/>
    </row>
    <row r="10" spans="1:26" s="25" customFormat="1" ht="30" customHeight="1">
      <c r="A10" s="18" t="s">
        <v>4</v>
      </c>
      <c r="B10" s="17" t="s">
        <v>18</v>
      </c>
      <c r="C10" s="16">
        <f>C11+C14+C15</f>
        <v>111</v>
      </c>
      <c r="D10" s="15">
        <v>0</v>
      </c>
      <c r="E10" s="14">
        <f>'[1]Sua 2023_2024_KN Tai chinh_DT'!E10/1000000</f>
        <v>318999</v>
      </c>
      <c r="F10" s="14">
        <f t="shared" ref="F10:S10" si="1">+F11+F14+F15</f>
        <v>40499</v>
      </c>
      <c r="G10" s="14"/>
      <c r="H10" s="14"/>
      <c r="I10" s="14"/>
      <c r="J10" s="14"/>
      <c r="K10" s="14">
        <f t="shared" si="1"/>
        <v>23000</v>
      </c>
      <c r="L10" s="14">
        <f t="shared" si="1"/>
        <v>0</v>
      </c>
      <c r="M10" s="14">
        <f t="shared" si="1"/>
        <v>0</v>
      </c>
      <c r="N10" s="14">
        <f t="shared" si="1"/>
        <v>96300</v>
      </c>
      <c r="O10" s="14" t="e">
        <f t="shared" si="1"/>
        <v>#REF!</v>
      </c>
      <c r="P10" s="14" t="e">
        <f t="shared" si="1"/>
        <v>#REF!</v>
      </c>
      <c r="Q10" s="14" t="e">
        <f t="shared" si="1"/>
        <v>#REF!</v>
      </c>
      <c r="R10" s="14">
        <f t="shared" si="1"/>
        <v>0</v>
      </c>
      <c r="S10" s="14">
        <f t="shared" si="1"/>
        <v>0</v>
      </c>
      <c r="T10" s="14">
        <f>+T11+T14+T15</f>
        <v>159000</v>
      </c>
      <c r="U10" s="14">
        <f>+U11+U14+U15</f>
        <v>40499</v>
      </c>
      <c r="V10" s="14">
        <f>+V11+V14+V15</f>
        <v>0</v>
      </c>
      <c r="W10" s="14">
        <f>+W11+W14+W15</f>
        <v>278300</v>
      </c>
      <c r="X10" s="14">
        <f>+X11+X14+X15</f>
        <v>318799</v>
      </c>
      <c r="Z10" s="31"/>
    </row>
    <row r="11" spans="1:26" s="24" customFormat="1" ht="39.950000000000003" customHeight="1">
      <c r="A11" s="16">
        <v>1</v>
      </c>
      <c r="B11" s="23" t="s">
        <v>17</v>
      </c>
      <c r="C11" s="16">
        <f>SUM(C12:C13)</f>
        <v>28</v>
      </c>
      <c r="D11" s="14">
        <v>0</v>
      </c>
      <c r="E11" s="14">
        <f>'[1]Sua 2023_2024_KN Tai chinh_DT'!E11/1000000</f>
        <v>84999</v>
      </c>
      <c r="F11" s="14">
        <f>+F12+F13</f>
        <v>40499</v>
      </c>
      <c r="G11" s="14"/>
      <c r="H11" s="14"/>
      <c r="I11" s="14"/>
      <c r="J11" s="14"/>
      <c r="K11" s="14">
        <f>+K12+K13</f>
        <v>23000</v>
      </c>
      <c r="L11" s="14"/>
      <c r="M11" s="14"/>
      <c r="N11" s="14">
        <f>+N12+N13</f>
        <v>21300</v>
      </c>
      <c r="O11" s="14"/>
      <c r="P11" s="14"/>
      <c r="Q11" s="14"/>
      <c r="R11" s="14"/>
      <c r="S11" s="14"/>
      <c r="T11" s="14"/>
      <c r="U11" s="14">
        <f>+U12+U13</f>
        <v>40499</v>
      </c>
      <c r="V11" s="14"/>
      <c r="W11" s="14">
        <f>+W12+W13</f>
        <v>44300</v>
      </c>
      <c r="X11" s="14">
        <f t="shared" ref="X11:X18" si="2">+U11+V11+W11</f>
        <v>84799</v>
      </c>
    </row>
    <row r="12" spans="1:26" s="5" customFormat="1" ht="39.950000000000003" customHeight="1">
      <c r="A12" s="13" t="s">
        <v>16</v>
      </c>
      <c r="B12" s="12" t="s">
        <v>15</v>
      </c>
      <c r="C12" s="11">
        <v>1</v>
      </c>
      <c r="D12" s="10">
        <v>5500</v>
      </c>
      <c r="E12" s="10">
        <f>'[1]Sua 2023_2024_KN Tai chinh_DT'!E12/1000000</f>
        <v>5500</v>
      </c>
      <c r="F12" s="10">
        <v>1500</v>
      </c>
      <c r="G12" s="10"/>
      <c r="H12" s="10"/>
      <c r="I12" s="10"/>
      <c r="J12" s="10"/>
      <c r="K12" s="53">
        <v>3000</v>
      </c>
      <c r="L12" s="53"/>
      <c r="M12" s="53"/>
      <c r="N12" s="53">
        <v>1000</v>
      </c>
      <c r="O12" s="53"/>
      <c r="P12" s="53"/>
      <c r="Q12" s="53"/>
      <c r="R12" s="53"/>
      <c r="S12" s="53"/>
      <c r="T12" s="53"/>
      <c r="U12" s="10">
        <f>+F12+I12+L12+R12</f>
        <v>1500</v>
      </c>
      <c r="V12" s="10">
        <v>0</v>
      </c>
      <c r="W12" s="10">
        <f>+H12+K12+N12+T12</f>
        <v>4000</v>
      </c>
      <c r="X12" s="29">
        <f t="shared" si="2"/>
        <v>5500</v>
      </c>
    </row>
    <row r="13" spans="1:26" s="5" customFormat="1" ht="39.950000000000003" customHeight="1">
      <c r="A13" s="9" t="s">
        <v>14</v>
      </c>
      <c r="B13" s="8" t="s">
        <v>13</v>
      </c>
      <c r="C13" s="7">
        <v>27</v>
      </c>
      <c r="D13" s="6">
        <v>3000</v>
      </c>
      <c r="E13" s="6">
        <f>'[1]Sua 2023_2024_KN Tai chinh_DT'!E13/1000000</f>
        <v>79499</v>
      </c>
      <c r="F13" s="6">
        <v>38999</v>
      </c>
      <c r="G13" s="6"/>
      <c r="H13" s="6"/>
      <c r="I13" s="6"/>
      <c r="J13" s="6"/>
      <c r="K13" s="54">
        <v>20000</v>
      </c>
      <c r="L13" s="54"/>
      <c r="M13" s="54"/>
      <c r="N13" s="54">
        <v>20300</v>
      </c>
      <c r="O13" s="54"/>
      <c r="P13" s="54"/>
      <c r="Q13" s="54"/>
      <c r="R13" s="54"/>
      <c r="S13" s="54"/>
      <c r="T13" s="54"/>
      <c r="U13" s="10">
        <f>+F13+I13+L13+R13</f>
        <v>38999</v>
      </c>
      <c r="V13" s="6">
        <v>0</v>
      </c>
      <c r="W13" s="10">
        <f>+H13+K13+N13+T13</f>
        <v>40300</v>
      </c>
      <c r="X13" s="55">
        <f t="shared" si="2"/>
        <v>79299</v>
      </c>
      <c r="Z13" s="27"/>
    </row>
    <row r="14" spans="1:26" s="19" customFormat="1" ht="69.75" customHeight="1">
      <c r="A14" s="16">
        <v>2</v>
      </c>
      <c r="B14" s="23" t="s">
        <v>12</v>
      </c>
      <c r="C14" s="16">
        <v>10</v>
      </c>
      <c r="D14" s="14">
        <v>1500</v>
      </c>
      <c r="E14" s="14">
        <f>'[1]Sua 2023_2024_KN Tai chinh_DT'!E14/1000000</f>
        <v>15000</v>
      </c>
      <c r="F14" s="14"/>
      <c r="G14" s="14"/>
      <c r="H14" s="14"/>
      <c r="I14" s="14"/>
      <c r="J14" s="14"/>
      <c r="K14" s="52"/>
      <c r="L14" s="52"/>
      <c r="M14" s="52"/>
      <c r="N14" s="52">
        <v>2000</v>
      </c>
      <c r="O14" s="52" t="e">
        <f>'[1]Sua 2023_2024_KN Tai chinh_DT'!O14/1000000</f>
        <v>#REF!</v>
      </c>
      <c r="P14" s="52" t="e">
        <f>'[1]Sua 2023_2024_KN Tai chinh_DT'!P14/1000000</f>
        <v>#REF!</v>
      </c>
      <c r="Q14" s="52" t="e">
        <f>'[1]Sua 2023_2024_KN Tai chinh_DT'!Q14/1000000</f>
        <v>#REF!</v>
      </c>
      <c r="R14" s="52"/>
      <c r="S14" s="52"/>
      <c r="T14" s="52">
        <v>13000</v>
      </c>
      <c r="U14" s="14"/>
      <c r="V14" s="14"/>
      <c r="W14" s="14">
        <f>+N14+T14</f>
        <v>15000</v>
      </c>
      <c r="X14" s="14">
        <f t="shared" si="2"/>
        <v>15000</v>
      </c>
    </row>
    <row r="15" spans="1:26" s="19" customFormat="1" ht="63" customHeight="1">
      <c r="A15" s="21">
        <v>3</v>
      </c>
      <c r="B15" s="22" t="s">
        <v>11</v>
      </c>
      <c r="C15" s="21">
        <v>73</v>
      </c>
      <c r="D15" s="20">
        <v>3000</v>
      </c>
      <c r="E15" s="20">
        <f>'[1]Sua 2023_2024_KN Tai chinh_DT'!E15/1000000</f>
        <v>219000</v>
      </c>
      <c r="F15" s="20"/>
      <c r="G15" s="20"/>
      <c r="H15" s="20"/>
      <c r="I15" s="20"/>
      <c r="J15" s="20"/>
      <c r="K15" s="56"/>
      <c r="L15" s="56"/>
      <c r="M15" s="56"/>
      <c r="N15" s="56">
        <f>1000*73</f>
        <v>73000</v>
      </c>
      <c r="O15" s="56" t="e">
        <f>'[1]Sua 2023_2024_KN Tai chinh_DT'!O15/1000000</f>
        <v>#REF!</v>
      </c>
      <c r="P15" s="56" t="e">
        <f>'[1]Sua 2023_2024_KN Tai chinh_DT'!P15/1000000</f>
        <v>#REF!</v>
      </c>
      <c r="Q15" s="56" t="e">
        <f>'[1]Sua 2023_2024_KN Tai chinh_DT'!Q15/1000000</f>
        <v>#REF!</v>
      </c>
      <c r="R15" s="56"/>
      <c r="S15" s="56"/>
      <c r="T15" s="56">
        <f>219000-N15</f>
        <v>146000</v>
      </c>
      <c r="U15" s="20"/>
      <c r="V15" s="20"/>
      <c r="W15" s="14">
        <f>+N15+T15</f>
        <v>219000</v>
      </c>
      <c r="X15" s="14">
        <f t="shared" si="2"/>
        <v>219000</v>
      </c>
    </row>
    <row r="16" spans="1:26" s="5" customFormat="1" ht="39.950000000000003" customHeight="1">
      <c r="A16" s="18" t="s">
        <v>10</v>
      </c>
      <c r="B16" s="17" t="s">
        <v>9</v>
      </c>
      <c r="C16" s="16">
        <f>SUM(C17:C18)</f>
        <v>5</v>
      </c>
      <c r="D16" s="15">
        <v>0</v>
      </c>
      <c r="E16" s="14">
        <f>'[1]Sua 2023_2024_KN Tai chinh_DT'!E16/1000000</f>
        <v>35500</v>
      </c>
      <c r="F16" s="14"/>
      <c r="G16" s="14"/>
      <c r="H16" s="14"/>
      <c r="I16" s="14"/>
      <c r="J16" s="14"/>
      <c r="K16" s="52"/>
      <c r="L16" s="52"/>
      <c r="M16" s="52"/>
      <c r="N16" s="52">
        <f>+N17+N18</f>
        <v>9500</v>
      </c>
      <c r="O16" s="52" t="e">
        <f t="shared" ref="O16:T16" si="3">+O17+O18</f>
        <v>#REF!</v>
      </c>
      <c r="P16" s="52" t="e">
        <f t="shared" si="3"/>
        <v>#REF!</v>
      </c>
      <c r="Q16" s="52" t="e">
        <f t="shared" si="3"/>
        <v>#REF!</v>
      </c>
      <c r="R16" s="52"/>
      <c r="S16" s="52"/>
      <c r="T16" s="52">
        <f t="shared" si="3"/>
        <v>26000</v>
      </c>
      <c r="U16" s="14"/>
      <c r="V16" s="14"/>
      <c r="W16" s="14">
        <f>+N16+T16</f>
        <v>35500</v>
      </c>
      <c r="X16" s="14">
        <f t="shared" si="2"/>
        <v>35500</v>
      </c>
      <c r="Z16" s="27"/>
    </row>
    <row r="17" spans="1:29" s="5" customFormat="1" ht="24.75" customHeight="1">
      <c r="A17" s="13">
        <v>1</v>
      </c>
      <c r="B17" s="12" t="s">
        <v>8</v>
      </c>
      <c r="C17" s="11">
        <v>2</v>
      </c>
      <c r="D17" s="10">
        <v>8000</v>
      </c>
      <c r="E17" s="10">
        <f>'[1]Sua 2023_2024_KN Tai chinh_DT'!E17/1000000</f>
        <v>16000</v>
      </c>
      <c r="F17" s="10"/>
      <c r="G17" s="10"/>
      <c r="H17" s="10"/>
      <c r="I17" s="10"/>
      <c r="J17" s="10"/>
      <c r="K17" s="53"/>
      <c r="L17" s="53"/>
      <c r="M17" s="53"/>
      <c r="N17" s="53">
        <v>3000</v>
      </c>
      <c r="O17" s="53" t="e">
        <f>'[1]Sua 2023_2024_KN Tai chinh_DT'!O17/1000000</f>
        <v>#REF!</v>
      </c>
      <c r="P17" s="53" t="e">
        <f>'[1]Sua 2023_2024_KN Tai chinh_DT'!P17/1000000</f>
        <v>#REF!</v>
      </c>
      <c r="Q17" s="53" t="e">
        <f>'[1]Sua 2023_2024_KN Tai chinh_DT'!Q17/1000000</f>
        <v>#REF!</v>
      </c>
      <c r="R17" s="53"/>
      <c r="S17" s="53"/>
      <c r="T17" s="53">
        <v>13000</v>
      </c>
      <c r="U17" s="10"/>
      <c r="V17" s="10"/>
      <c r="W17" s="10">
        <f>+H17+K17+N17+T17</f>
        <v>16000</v>
      </c>
      <c r="X17" s="10">
        <f t="shared" si="2"/>
        <v>16000</v>
      </c>
    </row>
    <row r="18" spans="1:29" s="5" customFormat="1" ht="47.25" customHeight="1">
      <c r="A18" s="35">
        <v>2</v>
      </c>
      <c r="B18" s="36" t="s">
        <v>7</v>
      </c>
      <c r="C18" s="37">
        <v>3</v>
      </c>
      <c r="D18" s="38">
        <v>6500</v>
      </c>
      <c r="E18" s="38">
        <f>'[1]Sua 2023_2024_KN Tai chinh_DT'!E18/1000000</f>
        <v>19500</v>
      </c>
      <c r="F18" s="38"/>
      <c r="G18" s="38"/>
      <c r="H18" s="38"/>
      <c r="I18" s="38"/>
      <c r="J18" s="38"/>
      <c r="K18" s="57"/>
      <c r="L18" s="57"/>
      <c r="M18" s="57"/>
      <c r="N18" s="57">
        <v>6500</v>
      </c>
      <c r="O18" s="57" t="e">
        <f>'[1]Sua 2023_2024_KN Tai chinh_DT'!O18/1000000</f>
        <v>#REF!</v>
      </c>
      <c r="P18" s="57" t="e">
        <f>'[1]Sua 2023_2024_KN Tai chinh_DT'!P18/1000000</f>
        <v>#REF!</v>
      </c>
      <c r="Q18" s="57" t="e">
        <f>'[1]Sua 2023_2024_KN Tai chinh_DT'!Q18/1000000</f>
        <v>#REF!</v>
      </c>
      <c r="R18" s="57"/>
      <c r="S18" s="57"/>
      <c r="T18" s="57">
        <v>13000</v>
      </c>
      <c r="U18" s="38"/>
      <c r="V18" s="38"/>
      <c r="W18" s="38">
        <f>+H18+K18+N18+T18</f>
        <v>19500</v>
      </c>
      <c r="X18" s="38">
        <f t="shared" si="2"/>
        <v>19500</v>
      </c>
    </row>
    <row r="19" spans="1:29" s="40" customFormat="1" ht="47.25" customHeight="1">
      <c r="A19" s="50" t="s">
        <v>6</v>
      </c>
      <c r="B19" s="51" t="s">
        <v>5</v>
      </c>
      <c r="C19" s="50"/>
      <c r="D19" s="52">
        <v>444</v>
      </c>
      <c r="E19" s="52">
        <f>'[1]Sua 2023_2024_KN Tai chinh_DT'!E19/1000000</f>
        <v>25653</v>
      </c>
      <c r="F19" s="52"/>
      <c r="G19" s="52"/>
      <c r="H19" s="52"/>
      <c r="I19" s="52"/>
      <c r="J19" s="52"/>
      <c r="K19" s="52"/>
      <c r="L19" s="52"/>
      <c r="M19" s="52"/>
      <c r="N19" s="52">
        <f>+N20</f>
        <v>13640</v>
      </c>
      <c r="O19" s="52">
        <f t="shared" ref="O19:T19" si="4">+O20</f>
        <v>0</v>
      </c>
      <c r="P19" s="52">
        <f t="shared" si="4"/>
        <v>0</v>
      </c>
      <c r="Q19" s="52">
        <f t="shared" si="4"/>
        <v>0</v>
      </c>
      <c r="R19" s="52"/>
      <c r="S19" s="52"/>
      <c r="T19" s="52">
        <f t="shared" si="4"/>
        <v>13000</v>
      </c>
      <c r="U19" s="52"/>
      <c r="V19" s="52"/>
      <c r="W19" s="52">
        <f>W20</f>
        <v>26640</v>
      </c>
      <c r="X19" s="52">
        <f>X20</f>
        <v>26640</v>
      </c>
      <c r="AC19" s="41"/>
    </row>
    <row r="20" spans="1:29" s="4" customFormat="1" ht="24.95" customHeight="1">
      <c r="A20" s="58" t="s">
        <v>4</v>
      </c>
      <c r="B20" s="59" t="s">
        <v>3</v>
      </c>
      <c r="C20" s="50">
        <f>C21+C22</f>
        <v>120</v>
      </c>
      <c r="D20" s="60">
        <v>444</v>
      </c>
      <c r="E20" s="60">
        <f>'[1]Sua 2023_2024_KN Tai chinh_DT'!E20/1000000</f>
        <v>25653</v>
      </c>
      <c r="F20" s="60"/>
      <c r="G20" s="60"/>
      <c r="H20" s="60"/>
      <c r="I20" s="60"/>
      <c r="J20" s="60"/>
      <c r="K20" s="60"/>
      <c r="L20" s="60"/>
      <c r="M20" s="60"/>
      <c r="N20" s="60">
        <f>N21+N22</f>
        <v>13640</v>
      </c>
      <c r="O20" s="60">
        <f>'[1]Sua 2023_2024_KN Tai chinh_DT'!O20/1000000</f>
        <v>0</v>
      </c>
      <c r="P20" s="60">
        <f>'[1]Sua 2023_2024_KN Tai chinh_DT'!P20/1000000</f>
        <v>0</v>
      </c>
      <c r="Q20" s="60">
        <f>'[1]Sua 2023_2024_KN Tai chinh_DT'!Q20/1000000</f>
        <v>0</v>
      </c>
      <c r="R20" s="60"/>
      <c r="S20" s="60"/>
      <c r="T20" s="60">
        <f>+T21+T22</f>
        <v>13000</v>
      </c>
      <c r="U20" s="14"/>
      <c r="V20" s="14"/>
      <c r="W20" s="14">
        <f>+W21+W22</f>
        <v>26640</v>
      </c>
      <c r="X20" s="14">
        <f>+X21+X22</f>
        <v>26640</v>
      </c>
      <c r="AC20" s="32"/>
    </row>
    <row r="21" spans="1:29" s="4" customFormat="1" ht="24.95" customHeight="1">
      <c r="A21" s="61">
        <v>1</v>
      </c>
      <c r="B21" s="62" t="s">
        <v>2</v>
      </c>
      <c r="C21" s="61">
        <v>115</v>
      </c>
      <c r="D21" s="63">
        <v>222</v>
      </c>
      <c r="E21" s="63">
        <f>'[1]Sua 2023_2024_KN Tai chinh_DT'!E21/1000000</f>
        <v>24584.125</v>
      </c>
      <c r="F21" s="63"/>
      <c r="G21" s="63"/>
      <c r="H21" s="63"/>
      <c r="I21" s="63"/>
      <c r="J21" s="63"/>
      <c r="K21" s="63"/>
      <c r="L21" s="63"/>
      <c r="M21" s="63"/>
      <c r="N21" s="63">
        <v>12974</v>
      </c>
      <c r="O21" s="63" t="e">
        <f>'[1]Sua 2023_2024_KN Tai chinh_DT'!O21/1000000</f>
        <v>#REF!</v>
      </c>
      <c r="P21" s="63" t="e">
        <f>'[1]Sua 2023_2024_KN Tai chinh_DT'!P21/1000000</f>
        <v>#REF!</v>
      </c>
      <c r="Q21" s="63" t="e">
        <f>'[1]Sua 2023_2024_KN Tai chinh_DT'!Q21/1000000</f>
        <v>#REF!</v>
      </c>
      <c r="R21" s="63"/>
      <c r="S21" s="63"/>
      <c r="T21" s="63">
        <v>12556</v>
      </c>
      <c r="U21" s="20"/>
      <c r="V21" s="20"/>
      <c r="W21" s="64">
        <f>+N21+T21</f>
        <v>25530</v>
      </c>
      <c r="X21" s="64">
        <f>+U21+V21+W21</f>
        <v>25530</v>
      </c>
      <c r="AC21" s="32"/>
    </row>
    <row r="22" spans="1:29" s="4" customFormat="1" ht="24.95" customHeight="1">
      <c r="A22" s="65">
        <v>2</v>
      </c>
      <c r="B22" s="66" t="s">
        <v>1</v>
      </c>
      <c r="C22" s="65">
        <v>5</v>
      </c>
      <c r="D22" s="57">
        <v>222</v>
      </c>
      <c r="E22" s="57">
        <f>'[1]Sua 2023_2024_KN Tai chinh_DT'!E22/1000000</f>
        <v>1068.875</v>
      </c>
      <c r="F22" s="57"/>
      <c r="G22" s="57"/>
      <c r="H22" s="57"/>
      <c r="I22" s="57"/>
      <c r="J22" s="57"/>
      <c r="K22" s="57"/>
      <c r="L22" s="57"/>
      <c r="M22" s="57"/>
      <c r="N22" s="57">
        <f>3*D22</f>
        <v>666</v>
      </c>
      <c r="O22" s="57" t="e">
        <f>'[1]Sua 2023_2024_KN Tai chinh_DT'!O22/1000000</f>
        <v>#REF!</v>
      </c>
      <c r="P22" s="57" t="e">
        <f>'[1]Sua 2023_2024_KN Tai chinh_DT'!P22/1000000</f>
        <v>#REF!</v>
      </c>
      <c r="Q22" s="57" t="e">
        <f>'[1]Sua 2023_2024_KN Tai chinh_DT'!Q22/1000000</f>
        <v>#REF!</v>
      </c>
      <c r="R22" s="57"/>
      <c r="S22" s="57"/>
      <c r="T22" s="57">
        <f>2*D22</f>
        <v>444</v>
      </c>
      <c r="U22" s="67"/>
      <c r="V22" s="67"/>
      <c r="W22" s="38">
        <f>+N22+T22</f>
        <v>1110</v>
      </c>
      <c r="X22" s="38">
        <f>+W22</f>
        <v>1110</v>
      </c>
    </row>
    <row r="23" spans="1:29" s="4" customFormat="1" ht="24.95" customHeight="1">
      <c r="A23" s="68"/>
      <c r="B23" s="69" t="s">
        <v>0</v>
      </c>
      <c r="C23" s="69"/>
      <c r="D23" s="69"/>
      <c r="E23" s="70">
        <f>'[1]Sua 2023_2024_KN Tai chinh_DT'!E23/1000000</f>
        <v>380152</v>
      </c>
      <c r="F23" s="70">
        <f>+F7+F9+F19</f>
        <v>40499</v>
      </c>
      <c r="G23" s="70">
        <f t="shared" ref="G23:X23" si="5">+G7+G9+G19</f>
        <v>10000</v>
      </c>
      <c r="H23" s="70">
        <f t="shared" si="5"/>
        <v>0</v>
      </c>
      <c r="I23" s="70">
        <f t="shared" si="5"/>
        <v>0</v>
      </c>
      <c r="J23" s="70">
        <f t="shared" si="5"/>
        <v>0</v>
      </c>
      <c r="K23" s="70">
        <f t="shared" si="5"/>
        <v>23000</v>
      </c>
      <c r="L23" s="70">
        <f t="shared" si="5"/>
        <v>0</v>
      </c>
      <c r="M23" s="70">
        <f t="shared" si="5"/>
        <v>0</v>
      </c>
      <c r="N23" s="70">
        <f t="shared" si="5"/>
        <v>119440</v>
      </c>
      <c r="O23" s="70" t="e">
        <f t="shared" si="5"/>
        <v>#REF!</v>
      </c>
      <c r="P23" s="70" t="e">
        <f t="shared" si="5"/>
        <v>#REF!</v>
      </c>
      <c r="Q23" s="70" t="e">
        <f t="shared" si="5"/>
        <v>#REF!</v>
      </c>
      <c r="R23" s="70">
        <f t="shared" si="5"/>
        <v>0</v>
      </c>
      <c r="S23" s="70">
        <f t="shared" si="5"/>
        <v>0</v>
      </c>
      <c r="T23" s="70">
        <f>+T7+T9+T19</f>
        <v>198000</v>
      </c>
      <c r="U23" s="70">
        <f t="shared" si="5"/>
        <v>40499</v>
      </c>
      <c r="V23" s="70">
        <f t="shared" si="5"/>
        <v>10000</v>
      </c>
      <c r="W23" s="70">
        <f t="shared" si="5"/>
        <v>340440</v>
      </c>
      <c r="X23" s="70">
        <f t="shared" si="5"/>
        <v>390939</v>
      </c>
      <c r="Y23" s="30"/>
      <c r="Z23" s="30"/>
    </row>
    <row r="25" spans="1:29">
      <c r="B25" s="3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2"/>
      <c r="Y25" s="2"/>
    </row>
    <row r="26" spans="1:29" s="33" customFormat="1" ht="15.75">
      <c r="S26" s="82"/>
      <c r="T26" s="82"/>
      <c r="U26" s="82"/>
      <c r="V26" s="82"/>
      <c r="W26" s="82"/>
      <c r="X26" s="82"/>
    </row>
    <row r="27" spans="1:29" s="33" customFormat="1" ht="15.75" customHeight="1">
      <c r="N27" s="34"/>
      <c r="S27" s="80"/>
      <c r="T27" s="80"/>
      <c r="U27" s="80"/>
      <c r="V27" s="80"/>
      <c r="W27" s="80"/>
      <c r="X27" s="80"/>
    </row>
    <row r="28" spans="1:29" s="33" customFormat="1" ht="15.75"/>
    <row r="29" spans="1:29" s="33" customFormat="1" ht="15.75"/>
    <row r="30" spans="1:29" s="33" customFormat="1" ht="42.75" customHeight="1"/>
    <row r="31" spans="1:29" s="33" customFormat="1" ht="15.75"/>
    <row r="32" spans="1:29" s="33" customFormat="1" ht="15.75"/>
    <row r="33" spans="19:24" s="33" customFormat="1" ht="15.75"/>
    <row r="34" spans="19:24" s="33" customFormat="1" ht="15.75">
      <c r="S34" s="80"/>
      <c r="T34" s="80"/>
      <c r="U34" s="80"/>
      <c r="V34" s="80"/>
      <c r="W34" s="80"/>
      <c r="X34" s="80"/>
    </row>
  </sheetData>
  <mergeCells count="19">
    <mergeCell ref="I5:K5"/>
    <mergeCell ref="L5:N5"/>
    <mergeCell ref="O5:Q5"/>
    <mergeCell ref="S34:X34"/>
    <mergeCell ref="C25:W25"/>
    <mergeCell ref="S27:X27"/>
    <mergeCell ref="R5:T5"/>
    <mergeCell ref="S26:X26"/>
    <mergeCell ref="F5:H5"/>
    <mergeCell ref="A1:X1"/>
    <mergeCell ref="A4:A6"/>
    <mergeCell ref="B4:B6"/>
    <mergeCell ref="C4:C6"/>
    <mergeCell ref="D4:D6"/>
    <mergeCell ref="E4:E6"/>
    <mergeCell ref="F4:W4"/>
    <mergeCell ref="X4:X6"/>
    <mergeCell ref="U5:W5"/>
    <mergeCell ref="A2:X2"/>
  </mergeCells>
  <phoneticPr fontId="16" type="noConversion"/>
  <printOptions horizontalCentered="1"/>
  <pageMargins left="0.31496062992125984" right="0.15748031496062992" top="0.74803149606299213" bottom="0.19685039370078741" header="0.31496062992125984" footer="0.15748031496062992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Sua 2023_2024_KN Tai chinh_ (2)</vt:lpstr>
      <vt:lpstr>Sheet1</vt:lpstr>
      <vt:lpstr>'Sua 2023_2024_KN Tai chinh_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</dc:creator>
  <cp:lastModifiedBy>Admin</cp:lastModifiedBy>
  <cp:lastPrinted>2023-07-12T03:55:08Z</cp:lastPrinted>
  <dcterms:created xsi:type="dcterms:W3CDTF">2023-05-09T04:04:58Z</dcterms:created>
  <dcterms:modified xsi:type="dcterms:W3CDTF">2023-07-12T11:36:07Z</dcterms:modified>
</cp:coreProperties>
</file>